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eij\Documents\"/>
    </mc:Choice>
  </mc:AlternateContent>
  <bookViews>
    <workbookView xWindow="0" yWindow="0" windowWidth="23040" windowHeight="9048" activeTab="4" xr2:uid="{00000000-000D-0000-FFFF-FFFF00000000}"/>
  </bookViews>
  <sheets>
    <sheet name="Niveau 2" sheetId="1" r:id="rId1"/>
    <sheet name="Niveau 3" sheetId="2" r:id="rId2"/>
    <sheet name="Niveau 4" sheetId="3" r:id="rId3"/>
    <sheet name="Niveau 5" sheetId="4" r:id="rId4"/>
    <sheet name="Niveau 6" sheetId="5" r:id="rId5"/>
  </sheets>
  <definedNames>
    <definedName name="_xlnm._FilterDatabase" localSheetId="0" hidden="1">'Niveau 2'!$A$3:$O$16</definedName>
    <definedName name="_xlnm._FilterDatabase" localSheetId="1" hidden="1">'Niveau 3'!$A$3:$O$15</definedName>
    <definedName name="_xlnm._FilterDatabase" localSheetId="2" hidden="1">'Niveau 4'!$A$3:$O$25</definedName>
    <definedName name="_xlnm._FilterDatabase" localSheetId="3" hidden="1">'Niveau 5'!$A$3:$O$17</definedName>
    <definedName name="_xlnm._FilterDatabase" localSheetId="4" hidden="1">'Niveau 6'!$A$3:$O$13</definedName>
  </definedNames>
  <calcPr calcId="171026"/>
</workbook>
</file>

<file path=xl/calcChain.xml><?xml version="1.0" encoding="utf-8"?>
<calcChain xmlns="http://schemas.openxmlformats.org/spreadsheetml/2006/main">
  <c r="F16" i="1" l="1"/>
  <c r="N16" i="1" s="1"/>
  <c r="F13" i="3"/>
  <c r="F9" i="4"/>
  <c r="F16" i="4"/>
  <c r="F7" i="4"/>
  <c r="F10" i="4"/>
  <c r="F15" i="4"/>
  <c r="F17" i="4"/>
  <c r="F12" i="4"/>
  <c r="F14" i="4"/>
  <c r="F11" i="4"/>
  <c r="F9" i="5"/>
  <c r="F6" i="5"/>
  <c r="F7" i="5"/>
  <c r="F4" i="5"/>
  <c r="F5" i="4"/>
  <c r="F13" i="4"/>
  <c r="F8" i="4"/>
  <c r="F6" i="4"/>
  <c r="F10" i="5"/>
  <c r="F12" i="5"/>
  <c r="F5" i="5"/>
  <c r="F4" i="4"/>
  <c r="F8" i="5"/>
  <c r="F24" i="3"/>
  <c r="F22" i="3"/>
  <c r="F17" i="3"/>
  <c r="F12" i="3"/>
  <c r="F20" i="3"/>
  <c r="F23" i="3"/>
  <c r="F16" i="3"/>
  <c r="F21" i="3"/>
  <c r="F15" i="3"/>
  <c r="F7" i="3"/>
  <c r="F8" i="3"/>
  <c r="F10" i="3"/>
  <c r="F18" i="3"/>
  <c r="F11" i="3"/>
  <c r="F6" i="3"/>
  <c r="F14" i="3"/>
  <c r="F5" i="3"/>
  <c r="F9" i="3"/>
  <c r="F4" i="3"/>
  <c r="F7" i="2"/>
  <c r="F5" i="2"/>
  <c r="F6" i="2"/>
  <c r="F9" i="1"/>
  <c r="F5" i="1"/>
  <c r="F12" i="1"/>
  <c r="F10" i="1"/>
  <c r="F15" i="1"/>
  <c r="N15" i="1" s="1"/>
  <c r="F8" i="2"/>
  <c r="F8" i="1"/>
  <c r="F11" i="1"/>
  <c r="F14" i="1"/>
  <c r="F7" i="1"/>
  <c r="F6" i="1"/>
  <c r="F9" i="2"/>
  <c r="F12" i="2"/>
  <c r="F4" i="2"/>
  <c r="F4" i="1"/>
  <c r="F10" i="2"/>
  <c r="N15" i="4" l="1"/>
  <c r="N17" i="4"/>
  <c r="N12" i="5"/>
  <c r="N10" i="4"/>
  <c r="N12" i="2"/>
  <c r="N11" i="5"/>
  <c r="N6" i="5"/>
  <c r="O6" i="5" s="1"/>
  <c r="N8" i="5"/>
  <c r="O8" i="5" s="1"/>
  <c r="N9" i="5"/>
  <c r="O9" i="5" s="1"/>
  <c r="N5" i="5"/>
  <c r="N4" i="5"/>
  <c r="N7" i="5"/>
  <c r="N10" i="5"/>
  <c r="O10" i="5" s="1"/>
  <c r="N13" i="4"/>
  <c r="N12" i="4"/>
  <c r="N6" i="4"/>
  <c r="N7" i="4"/>
  <c r="N4" i="4"/>
  <c r="N14" i="4"/>
  <c r="N9" i="4"/>
  <c r="N8" i="4"/>
  <c r="N11" i="4"/>
  <c r="N5" i="4"/>
  <c r="N16" i="4"/>
  <c r="N19" i="3"/>
  <c r="N22" i="3"/>
  <c r="N10" i="3"/>
  <c r="N23" i="3"/>
  <c r="N21" i="3"/>
  <c r="N6" i="3"/>
  <c r="N20" i="3"/>
  <c r="N17" i="3"/>
  <c r="N5" i="3"/>
  <c r="N9" i="3"/>
  <c r="N8" i="3"/>
  <c r="N4" i="3"/>
  <c r="N7" i="3"/>
  <c r="N18" i="3"/>
  <c r="N13" i="3"/>
  <c r="N15" i="3"/>
  <c r="N16" i="3"/>
  <c r="N12" i="3"/>
  <c r="N24" i="3"/>
  <c r="N11" i="3"/>
  <c r="N14" i="3"/>
  <c r="N11" i="2"/>
  <c r="N10" i="2"/>
  <c r="N5" i="2"/>
  <c r="O5" i="2" s="1"/>
  <c r="N7" i="2"/>
  <c r="N8" i="2"/>
  <c r="N4" i="2"/>
  <c r="N6" i="2"/>
  <c r="O6" i="2" s="1"/>
  <c r="N9" i="2"/>
  <c r="N13" i="1"/>
  <c r="N11" i="1"/>
  <c r="N12" i="1"/>
  <c r="N10" i="1"/>
  <c r="N5" i="1"/>
  <c r="N7" i="1"/>
  <c r="N14" i="1"/>
  <c r="N9" i="1"/>
  <c r="N8" i="1"/>
  <c r="N4" i="1"/>
  <c r="O4" i="1" s="1"/>
  <c r="N6" i="1"/>
  <c r="O11" i="1" l="1"/>
  <c r="O8" i="1"/>
  <c r="O5" i="1"/>
  <c r="O13" i="1"/>
  <c r="O9" i="1"/>
  <c r="O10" i="1"/>
  <c r="O7" i="1"/>
  <c r="O6" i="1"/>
  <c r="O14" i="1"/>
  <c r="O12" i="1"/>
  <c r="O15" i="1"/>
  <c r="O4" i="2"/>
  <c r="O10" i="2"/>
  <c r="O8" i="2"/>
  <c r="O11" i="2"/>
  <c r="O9" i="2"/>
  <c r="O7" i="2"/>
  <c r="O12" i="5"/>
  <c r="O7" i="5"/>
  <c r="O4" i="5"/>
  <c r="O5" i="5"/>
  <c r="O11" i="5"/>
  <c r="O15" i="4"/>
  <c r="O12" i="4"/>
  <c r="O13" i="4"/>
  <c r="O4" i="4"/>
  <c r="O16" i="4"/>
  <c r="O7" i="4"/>
  <c r="O11" i="4"/>
  <c r="O6" i="4"/>
  <c r="O9" i="4"/>
  <c r="O14" i="4"/>
  <c r="O5" i="4"/>
  <c r="O10" i="4"/>
  <c r="O8" i="4"/>
  <c r="O17" i="4"/>
  <c r="O18" i="3"/>
  <c r="O21" i="3"/>
  <c r="O5" i="3"/>
  <c r="O19" i="3"/>
  <c r="O23" i="3"/>
  <c r="O6" i="3"/>
  <c r="O8" i="3"/>
  <c r="O9" i="3"/>
  <c r="O22" i="3"/>
  <c r="O24" i="3"/>
  <c r="O16" i="3"/>
  <c r="O10" i="3"/>
  <c r="O13" i="3"/>
  <c r="O17" i="3"/>
  <c r="O14" i="3"/>
  <c r="O4" i="3"/>
  <c r="O12" i="3"/>
  <c r="O7" i="3"/>
  <c r="O11" i="3"/>
  <c r="O15" i="3"/>
  <c r="O20" i="3"/>
  <c r="O16" i="1"/>
  <c r="O12" i="2"/>
</calcChain>
</file>

<file path=xl/sharedStrings.xml><?xml version="1.0" encoding="utf-8"?>
<sst xmlns="http://schemas.openxmlformats.org/spreadsheetml/2006/main" count="86" uniqueCount="74">
  <si>
    <t>niveau 2</t>
  </si>
  <si>
    <t>TOTAAL</t>
  </si>
  <si>
    <t>Ranglijst</t>
  </si>
  <si>
    <t>Leython DC 8</t>
  </si>
  <si>
    <t>Gemini K. 5</t>
  </si>
  <si>
    <t>Aspasia 9</t>
  </si>
  <si>
    <t>Scarabee 1</t>
  </si>
  <si>
    <t>Novo 2</t>
  </si>
  <si>
    <t>Aspasia 8</t>
  </si>
  <si>
    <t>Setumup 4</t>
  </si>
  <si>
    <t>VCO 6</t>
  </si>
  <si>
    <t>VCS 7</t>
  </si>
  <si>
    <t>Castellum 8</t>
  </si>
  <si>
    <t>Aspasia 10</t>
  </si>
  <si>
    <t>Castellum 7</t>
  </si>
  <si>
    <t>Niveau 3</t>
  </si>
  <si>
    <t>Aspasia 6</t>
  </si>
  <si>
    <t>Leython DC 7</t>
  </si>
  <si>
    <t>RVV 4</t>
  </si>
  <si>
    <t>Setumup 3</t>
  </si>
  <si>
    <t>VCO 5</t>
  </si>
  <si>
    <t>Aspasia 7</t>
  </si>
  <si>
    <t>Castellum 6</t>
  </si>
  <si>
    <t>Liusna 3</t>
  </si>
  <si>
    <t>Castellum 9</t>
  </si>
  <si>
    <t xml:space="preserve"> </t>
  </si>
  <si>
    <t>Niveau 4</t>
  </si>
  <si>
    <t>VCO 2</t>
  </si>
  <si>
    <t>RVV 3</t>
  </si>
  <si>
    <t>VCO 3</t>
  </si>
  <si>
    <t>Liusna 2</t>
  </si>
  <si>
    <t>VCS 6</t>
  </si>
  <si>
    <t>VCS 3</t>
  </si>
  <si>
    <t>VCO 1</t>
  </si>
  <si>
    <t>Setumup 2</t>
  </si>
  <si>
    <t>Castellum 4</t>
  </si>
  <si>
    <t>Aspasia 4</t>
  </si>
  <si>
    <t>Leython DC 5</t>
  </si>
  <si>
    <t>VCO 4</t>
  </si>
  <si>
    <t>Gemini K. 3</t>
  </si>
  <si>
    <t>Leython DC 6</t>
  </si>
  <si>
    <t>Aspasia 5</t>
  </si>
  <si>
    <t>VCS 4</t>
  </si>
  <si>
    <t>Scarabee 2</t>
  </si>
  <si>
    <t>Waterlanders 2</t>
  </si>
  <si>
    <t>Castellum 5</t>
  </si>
  <si>
    <t>Gemini K. 4</t>
  </si>
  <si>
    <t>VCS 5</t>
  </si>
  <si>
    <t>Niveau 5</t>
  </si>
  <si>
    <t>RVV 2</t>
  </si>
  <si>
    <t>Castellum 3</t>
  </si>
  <si>
    <t>Gemini-K 2</t>
  </si>
  <si>
    <t>Leython DC 3</t>
  </si>
  <si>
    <t>Waterlanders 1</t>
  </si>
  <si>
    <t>Leython DC 4</t>
  </si>
  <si>
    <t>Scarabee 3</t>
  </si>
  <si>
    <t>Castellum 2</t>
  </si>
  <si>
    <t>VCS 2</t>
  </si>
  <si>
    <t>RVV 5</t>
  </si>
  <si>
    <t>Aspasia 2</t>
  </si>
  <si>
    <t>Liusna 1</t>
  </si>
  <si>
    <t>Novo 1</t>
  </si>
  <si>
    <t>Aspasia 3</t>
  </si>
  <si>
    <t>Niveau 6</t>
  </si>
  <si>
    <t>Aspasia 1</t>
  </si>
  <si>
    <t>Leython DC 2</t>
  </si>
  <si>
    <t>VCS 1</t>
  </si>
  <si>
    <t>Leython DC 1</t>
  </si>
  <si>
    <t>RVV 1</t>
  </si>
  <si>
    <t>Castellum 1</t>
  </si>
  <si>
    <t>Setumup 1</t>
  </si>
  <si>
    <t>Gemini K. 1</t>
  </si>
  <si>
    <t>Scarabee 4</t>
  </si>
  <si>
    <t>Novo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</si>
</sst>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Fill="1" applyBorder="1"/>
    <xf numFmtId="16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6" fontId="2" fillId="0" borderId="1" xfId="0" applyNumberFormat="1" applyFont="1" applyFill="1" applyBorder="1" applyAlignment="1">
      <alignment horizontal="left"/>
    </xf>
  </cellXfs>
  <cellStyles count="1">
    <cellStyle name="Standaard" xfId="0" builtinId="0"/>
  </cellStyles>
  <dxfs count="30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"/>
  <sheetViews>
    <sheetView showGridLines="0" workbookViewId="0">
      <selection activeCell="A4" sqref="A4:A16"/>
    </sheetView>
  </sheetViews>
  <sheetFormatPr defaultColWidth="9.109375" defaultRowHeight="16.2" x14ac:dyDescent="0.3"/>
  <cols>
    <col min="1" max="1" width="4.5546875" style="2" customWidth="1"/>
    <col min="2" max="2" width="18.109375" style="2" customWidth="1"/>
    <col min="3" max="3" width="9.6640625" style="2" bestFit="1" customWidth="1"/>
    <col min="4" max="4" width="11.109375" style="2" bestFit="1" customWidth="1"/>
    <col min="5" max="6" width="11.5546875" style="2" bestFit="1" customWidth="1"/>
    <col min="7" max="7" width="11.44140625" style="2" bestFit="1" customWidth="1"/>
    <col min="8" max="10" width="11.109375" style="2" bestFit="1" customWidth="1"/>
    <col min="11" max="12" width="11.44140625" style="2" bestFit="1" customWidth="1"/>
    <col min="13" max="13" width="11.109375" style="2" bestFit="1" customWidth="1"/>
    <col min="14" max="14" width="12.6640625" style="2" bestFit="1" customWidth="1"/>
    <col min="15" max="15" width="14" style="2" bestFit="1" customWidth="1"/>
    <col min="16" max="16384" width="9.109375" style="2"/>
  </cols>
  <sheetData>
    <row r="1" spans="1:15" x14ac:dyDescent="0.3">
      <c r="A1" s="1" t="s">
        <v>0</v>
      </c>
    </row>
    <row r="2" spans="1:15" x14ac:dyDescent="0.3">
      <c r="A2" s="1"/>
    </row>
    <row r="3" spans="1:15" x14ac:dyDescent="0.3">
      <c r="A3" s="4"/>
      <c r="B3" s="5"/>
      <c r="C3" s="10">
        <v>43015</v>
      </c>
      <c r="D3" s="10">
        <v>43036</v>
      </c>
      <c r="E3" s="10">
        <v>43050</v>
      </c>
      <c r="F3" s="10">
        <v>43064</v>
      </c>
      <c r="G3" s="10">
        <v>43085</v>
      </c>
      <c r="H3" s="10">
        <v>42748</v>
      </c>
      <c r="I3" s="10">
        <v>42762</v>
      </c>
      <c r="J3" s="10">
        <v>42776</v>
      </c>
      <c r="K3" s="10">
        <v>42804</v>
      </c>
      <c r="L3" s="10">
        <v>42818</v>
      </c>
      <c r="M3" s="10">
        <v>42839</v>
      </c>
      <c r="N3" s="6" t="s">
        <v>1</v>
      </c>
      <c r="O3" s="6" t="s">
        <v>2</v>
      </c>
    </row>
    <row r="4" spans="1:15" x14ac:dyDescent="0.3">
      <c r="A4" s="3"/>
      <c r="B4" s="6" t="s">
        <v>3</v>
      </c>
      <c r="C4" s="3">
        <v>8</v>
      </c>
      <c r="D4" s="3">
        <v>6</v>
      </c>
      <c r="E4" s="3">
        <v>7</v>
      </c>
      <c r="F4" s="3">
        <f>1+0+2+2</f>
        <v>5</v>
      </c>
      <c r="G4" s="3"/>
      <c r="H4" s="3"/>
      <c r="I4" s="3"/>
      <c r="J4" s="3"/>
      <c r="K4" s="3"/>
      <c r="L4" s="3"/>
      <c r="M4" s="3"/>
      <c r="N4" s="3">
        <f>SUM(C4:M4)</f>
        <v>26</v>
      </c>
      <c r="O4" s="3">
        <f>RANK(N4,$N$4:$N$17,0)</f>
        <v>1</v>
      </c>
    </row>
    <row r="5" spans="1:15" x14ac:dyDescent="0.3">
      <c r="A5" s="3"/>
      <c r="B5" s="6" t="s">
        <v>7</v>
      </c>
      <c r="C5" s="3">
        <v>2.5</v>
      </c>
      <c r="D5" s="3">
        <v>6</v>
      </c>
      <c r="E5" s="3">
        <v>4</v>
      </c>
      <c r="F5" s="3">
        <f>2+1.5+1+2</f>
        <v>6.5</v>
      </c>
      <c r="G5" s="3"/>
      <c r="H5" s="3"/>
      <c r="I5" s="3"/>
      <c r="J5" s="3"/>
      <c r="K5" s="3"/>
      <c r="L5" s="3"/>
      <c r="M5" s="3"/>
      <c r="N5" s="3">
        <f>SUM(C5:M5)</f>
        <v>19</v>
      </c>
      <c r="O5" s="3">
        <f>RANK(N5,$N$4:$N$17,0)</f>
        <v>2</v>
      </c>
    </row>
    <row r="6" spans="1:15" x14ac:dyDescent="0.3">
      <c r="A6" s="3"/>
      <c r="B6" s="6" t="s">
        <v>4</v>
      </c>
      <c r="C6" s="3">
        <v>5</v>
      </c>
      <c r="D6" s="3">
        <v>3</v>
      </c>
      <c r="E6" s="3">
        <v>7</v>
      </c>
      <c r="F6" s="3">
        <f>1+0+1+1</f>
        <v>3</v>
      </c>
      <c r="G6" s="3"/>
      <c r="H6" s="3"/>
      <c r="I6" s="3"/>
      <c r="J6" s="3"/>
      <c r="K6" s="3"/>
      <c r="L6" s="3"/>
      <c r="M6" s="3"/>
      <c r="N6" s="3">
        <f>SUM(C6:M6)</f>
        <v>18</v>
      </c>
      <c r="O6" s="3">
        <f>RANK(N6,$N$4:$N$17,0)</f>
        <v>3</v>
      </c>
    </row>
    <row r="7" spans="1:15" x14ac:dyDescent="0.3">
      <c r="A7" s="3"/>
      <c r="B7" s="6" t="s">
        <v>6</v>
      </c>
      <c r="C7" s="3">
        <v>5</v>
      </c>
      <c r="D7" s="3">
        <v>6.5</v>
      </c>
      <c r="E7" s="3">
        <v>3</v>
      </c>
      <c r="F7" s="3">
        <f>1.5+0.5+0+1</f>
        <v>3</v>
      </c>
      <c r="G7" s="3"/>
      <c r="H7" s="3"/>
      <c r="I7" s="3"/>
      <c r="J7" s="3"/>
      <c r="K7" s="3"/>
      <c r="L7" s="3"/>
      <c r="M7" s="3"/>
      <c r="N7" s="3">
        <f>SUM(C7:M7)</f>
        <v>17.5</v>
      </c>
      <c r="O7" s="3">
        <f>RANK(N7,$N$4:$N$17,0)</f>
        <v>4</v>
      </c>
    </row>
    <row r="8" spans="1:15" x14ac:dyDescent="0.3">
      <c r="A8" s="3"/>
      <c r="B8" s="6" t="s">
        <v>8</v>
      </c>
      <c r="C8" s="3">
        <v>3</v>
      </c>
      <c r="D8" s="3">
        <v>5.5</v>
      </c>
      <c r="E8" s="3">
        <v>3</v>
      </c>
      <c r="F8" s="3">
        <f>2+1.5+2+0.5</f>
        <v>6</v>
      </c>
      <c r="G8" s="3"/>
      <c r="H8" s="3"/>
      <c r="I8" s="3"/>
      <c r="J8" s="3"/>
      <c r="K8" s="3"/>
      <c r="L8" s="3"/>
      <c r="M8" s="3"/>
      <c r="N8" s="3">
        <f>SUM(C8:M8)</f>
        <v>17.5</v>
      </c>
      <c r="O8" s="3">
        <f>RANK(N8,$N$4:$N$17,0)</f>
        <v>4</v>
      </c>
    </row>
    <row r="9" spans="1:15" x14ac:dyDescent="0.3">
      <c r="A9" s="3"/>
      <c r="B9" s="6" t="s">
        <v>5</v>
      </c>
      <c r="C9" s="3">
        <v>6.5</v>
      </c>
      <c r="D9" s="3">
        <v>5</v>
      </c>
      <c r="E9" s="3">
        <v>3</v>
      </c>
      <c r="F9" s="3">
        <f>0.5+2+0+0</f>
        <v>2.5</v>
      </c>
      <c r="G9" s="3"/>
      <c r="H9" s="3"/>
      <c r="I9" s="3"/>
      <c r="J9" s="3"/>
      <c r="K9" s="3"/>
      <c r="L9" s="3"/>
      <c r="M9" s="3"/>
      <c r="N9" s="3">
        <f>SUM(C9:M9)</f>
        <v>17</v>
      </c>
      <c r="O9" s="3">
        <f>RANK(N9,$N$4:$N$17,0)</f>
        <v>6</v>
      </c>
    </row>
    <row r="10" spans="1:15" x14ac:dyDescent="0.3">
      <c r="A10" s="3"/>
      <c r="B10" s="6" t="s">
        <v>10</v>
      </c>
      <c r="C10" s="3">
        <v>2</v>
      </c>
      <c r="D10" s="3">
        <v>3.5</v>
      </c>
      <c r="E10" s="3">
        <v>4.5</v>
      </c>
      <c r="F10" s="3">
        <f>0+0.5+2+1.5</f>
        <v>4</v>
      </c>
      <c r="G10" s="3"/>
      <c r="H10" s="3"/>
      <c r="I10" s="3"/>
      <c r="J10" s="3"/>
      <c r="K10" s="3"/>
      <c r="L10" s="3"/>
      <c r="M10" s="3"/>
      <c r="N10" s="3">
        <f>SUM(C10:M10)</f>
        <v>14</v>
      </c>
      <c r="O10" s="3">
        <f>RANK(N10,$N$4:$N$17,0)</f>
        <v>7</v>
      </c>
    </row>
    <row r="11" spans="1:15" x14ac:dyDescent="0.3">
      <c r="A11" s="3"/>
      <c r="B11" s="6" t="s">
        <v>11</v>
      </c>
      <c r="C11" s="3">
        <v>2.5</v>
      </c>
      <c r="D11" s="3">
        <v>3</v>
      </c>
      <c r="E11" s="3">
        <v>2.5</v>
      </c>
      <c r="F11" s="3">
        <f>1+1+0+1.5</f>
        <v>3.5</v>
      </c>
      <c r="G11" s="3"/>
      <c r="H11" s="3"/>
      <c r="I11" s="3"/>
      <c r="J11" s="3"/>
      <c r="K11" s="3"/>
      <c r="L11" s="3"/>
      <c r="M11" s="3"/>
      <c r="N11" s="3">
        <f>SUM(C11:M11)</f>
        <v>11.5</v>
      </c>
      <c r="O11" s="3">
        <f>RANK(N11,$N$4:$N$17,0)</f>
        <v>8</v>
      </c>
    </row>
    <row r="12" spans="1:15" x14ac:dyDescent="0.3">
      <c r="A12" s="3"/>
      <c r="B12" s="6" t="s">
        <v>12</v>
      </c>
      <c r="C12" s="3">
        <v>3</v>
      </c>
      <c r="D12" s="3">
        <v>0.5</v>
      </c>
      <c r="E12" s="3">
        <v>4.5</v>
      </c>
      <c r="F12" s="3">
        <f>1+0.5+2+0</f>
        <v>3.5</v>
      </c>
      <c r="G12" s="3"/>
      <c r="H12" s="3"/>
      <c r="I12" s="3"/>
      <c r="J12" s="3"/>
      <c r="K12" s="3"/>
      <c r="L12" s="3"/>
      <c r="M12" s="3"/>
      <c r="N12" s="3">
        <f>SUM(C12:M12)</f>
        <v>11.5</v>
      </c>
      <c r="O12" s="3">
        <f>RANK(N12,$N$4:$N$17,0)</f>
        <v>8</v>
      </c>
    </row>
    <row r="13" spans="1:15" x14ac:dyDescent="0.3">
      <c r="A13" s="3"/>
      <c r="B13" s="6" t="s">
        <v>9</v>
      </c>
      <c r="C13" s="3">
        <v>8</v>
      </c>
      <c r="D13" s="3">
        <v>2</v>
      </c>
      <c r="E13" s="3">
        <v>0</v>
      </c>
      <c r="F13" s="3">
        <v>0</v>
      </c>
      <c r="G13" s="3"/>
      <c r="H13" s="3"/>
      <c r="I13" s="3"/>
      <c r="J13" s="3"/>
      <c r="K13" s="3"/>
      <c r="L13" s="3"/>
      <c r="M13" s="3"/>
      <c r="N13" s="3">
        <f>SUM(C13:M13)</f>
        <v>10</v>
      </c>
      <c r="O13" s="3">
        <f>RANK(N13,$N$4:$N$17,0)</f>
        <v>10</v>
      </c>
    </row>
    <row r="14" spans="1:15" x14ac:dyDescent="0.3">
      <c r="A14" s="3"/>
      <c r="B14" s="6" t="s">
        <v>13</v>
      </c>
      <c r="C14" s="3">
        <v>2.5</v>
      </c>
      <c r="D14" s="3">
        <v>3.5</v>
      </c>
      <c r="E14" s="3">
        <v>1.5</v>
      </c>
      <c r="F14" s="3">
        <f>0+1+0+0</f>
        <v>1</v>
      </c>
      <c r="G14" s="3"/>
      <c r="H14" s="3"/>
      <c r="I14" s="3"/>
      <c r="J14" s="3"/>
      <c r="K14" s="3"/>
      <c r="L14" s="3"/>
      <c r="M14" s="3"/>
      <c r="N14" s="3">
        <f>SUM(C14:M14)</f>
        <v>8.5</v>
      </c>
      <c r="O14" s="3">
        <f>RANK(N14,$N$4:$N$17,0)</f>
        <v>11</v>
      </c>
    </row>
    <row r="15" spans="1:15" x14ac:dyDescent="0.3">
      <c r="A15" s="3"/>
      <c r="B15" s="6" t="s">
        <v>14</v>
      </c>
      <c r="C15" s="3">
        <v>0</v>
      </c>
      <c r="D15" s="3">
        <v>3.5</v>
      </c>
      <c r="E15" s="3">
        <v>0</v>
      </c>
      <c r="F15" s="3">
        <f>2+1+0+0.5</f>
        <v>3.5</v>
      </c>
      <c r="G15" s="3"/>
      <c r="H15" s="3"/>
      <c r="I15" s="3"/>
      <c r="J15" s="3"/>
      <c r="K15" s="3"/>
      <c r="L15" s="3"/>
      <c r="M15" s="3"/>
      <c r="N15" s="3">
        <f>SUM(C15:M15)</f>
        <v>7</v>
      </c>
      <c r="O15" s="3">
        <f>RANK(N15,$N$4:$N$17,0)</f>
        <v>12</v>
      </c>
    </row>
    <row r="16" spans="1:15" x14ac:dyDescent="0.3">
      <c r="A16" s="3"/>
      <c r="B16" s="3" t="s">
        <v>73</v>
      </c>
      <c r="C16" s="3"/>
      <c r="D16" s="3"/>
      <c r="E16" s="3"/>
      <c r="F16" s="3">
        <f>1.5+1+2+2</f>
        <v>6.5</v>
      </c>
      <c r="G16" s="3"/>
      <c r="H16" s="3"/>
      <c r="I16" s="3"/>
      <c r="J16" s="3"/>
      <c r="K16" s="3"/>
      <c r="L16" s="3"/>
      <c r="M16" s="3"/>
      <c r="N16" s="3">
        <f>SUM(C16:M16)</f>
        <v>6.5</v>
      </c>
      <c r="O16" s="3">
        <f>RANK(N16,$N$4:$N$17,0)</f>
        <v>13</v>
      </c>
    </row>
    <row r="17" spans="1:15" x14ac:dyDescent="0.3">
      <c r="A17" s="3"/>
      <c r="B17" s="6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</sheetData>
  <autoFilter ref="A3:O16" xr:uid="{00000000-0009-0000-0000-000000000000}">
    <sortState ref="A4:O16">
      <sortCondition descending="1" ref="N3:N16"/>
    </sortState>
  </autoFilter>
  <sortState ref="A4:O17">
    <sortCondition descending="1" ref="N4:N17"/>
  </sortState>
  <conditionalFormatting sqref="O3:O16">
    <cfRule type="cellIs" dxfId="29" priority="1" operator="equal">
      <formula>3</formula>
    </cfRule>
    <cfRule type="cellIs" dxfId="28" priority="2" operator="equal">
      <formula>2</formula>
    </cfRule>
    <cfRule type="cellIs" dxfId="27" priority="3" operator="equal">
      <formula>1</formula>
    </cfRule>
  </conditionalFormatting>
  <pageMargins left="0.7" right="0.7" top="0.75" bottom="0.75" header="0.3" footer="0.3"/>
  <pageSetup paperSize="9" scale="7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6"/>
  <sheetViews>
    <sheetView showGridLines="0" workbookViewId="0">
      <selection activeCell="A4" sqref="A4:A12"/>
    </sheetView>
  </sheetViews>
  <sheetFormatPr defaultColWidth="9.109375" defaultRowHeight="16.2" x14ac:dyDescent="0.3"/>
  <cols>
    <col min="1" max="1" width="5.6640625" style="2" customWidth="1"/>
    <col min="2" max="2" width="18.109375" style="2" customWidth="1"/>
    <col min="3" max="3" width="9.6640625" style="2" bestFit="1" customWidth="1"/>
    <col min="4" max="4" width="11.109375" style="2" bestFit="1" customWidth="1"/>
    <col min="5" max="6" width="11.5546875" style="2" bestFit="1" customWidth="1"/>
    <col min="7" max="7" width="11.44140625" style="2" bestFit="1" customWidth="1"/>
    <col min="8" max="10" width="11.109375" style="2" bestFit="1" customWidth="1"/>
    <col min="11" max="12" width="11.44140625" style="2" bestFit="1" customWidth="1"/>
    <col min="13" max="13" width="11.109375" style="2" bestFit="1" customWidth="1"/>
    <col min="14" max="14" width="12.6640625" style="2" bestFit="1" customWidth="1"/>
    <col min="15" max="15" width="14" style="2" bestFit="1" customWidth="1"/>
    <col min="16" max="16384" width="9.109375" style="2"/>
  </cols>
  <sheetData>
    <row r="1" spans="1:15" x14ac:dyDescent="0.3">
      <c r="A1" s="1" t="s">
        <v>15</v>
      </c>
    </row>
    <row r="2" spans="1:15" x14ac:dyDescent="0.3">
      <c r="A2" s="1"/>
    </row>
    <row r="3" spans="1:15" x14ac:dyDescent="0.3">
      <c r="A3" s="4"/>
      <c r="B3" s="5"/>
      <c r="C3" s="7">
        <v>43015</v>
      </c>
      <c r="D3" s="7">
        <v>43036</v>
      </c>
      <c r="E3" s="7">
        <v>43050</v>
      </c>
      <c r="F3" s="7">
        <v>43064</v>
      </c>
      <c r="G3" s="7">
        <v>43085</v>
      </c>
      <c r="H3" s="7">
        <v>42748</v>
      </c>
      <c r="I3" s="7">
        <v>42762</v>
      </c>
      <c r="J3" s="7">
        <v>42776</v>
      </c>
      <c r="K3" s="7">
        <v>42804</v>
      </c>
      <c r="L3" s="7">
        <v>42818</v>
      </c>
      <c r="M3" s="7">
        <v>42839</v>
      </c>
      <c r="N3" s="3" t="s">
        <v>1</v>
      </c>
      <c r="O3" s="6" t="s">
        <v>2</v>
      </c>
    </row>
    <row r="4" spans="1:15" x14ac:dyDescent="0.3">
      <c r="A4" s="3"/>
      <c r="B4" s="3" t="s">
        <v>16</v>
      </c>
      <c r="C4" s="3">
        <v>5</v>
      </c>
      <c r="D4" s="3">
        <v>6</v>
      </c>
      <c r="E4" s="3">
        <v>7</v>
      </c>
      <c r="F4" s="3">
        <f>2+0+2+1</f>
        <v>5</v>
      </c>
      <c r="G4" s="3"/>
      <c r="H4" s="3"/>
      <c r="I4" s="3"/>
      <c r="J4" s="3"/>
      <c r="K4" s="3"/>
      <c r="L4" s="3"/>
      <c r="M4" s="3"/>
      <c r="N4" s="3">
        <f>SUM(C4:M4)</f>
        <v>23</v>
      </c>
      <c r="O4" s="3">
        <f>RANK(N4,$N$4:$N$13,0)</f>
        <v>1</v>
      </c>
    </row>
    <row r="5" spans="1:15" x14ac:dyDescent="0.3">
      <c r="A5" s="3"/>
      <c r="B5" s="3" t="s">
        <v>18</v>
      </c>
      <c r="C5" s="3">
        <v>2.5</v>
      </c>
      <c r="D5" s="3">
        <v>7</v>
      </c>
      <c r="E5" s="3">
        <v>4</v>
      </c>
      <c r="F5" s="3">
        <f>2+0+1+2</f>
        <v>5</v>
      </c>
      <c r="G5" s="3"/>
      <c r="H5" s="3"/>
      <c r="I5" s="3"/>
      <c r="J5" s="3"/>
      <c r="K5" s="3"/>
      <c r="L5" s="3"/>
      <c r="M5" s="3"/>
      <c r="N5" s="3">
        <f>SUM(C5:M5)</f>
        <v>18.5</v>
      </c>
      <c r="O5" s="3">
        <f>RANK(N5,$N$4:$N$13,0)</f>
        <v>2</v>
      </c>
    </row>
    <row r="6" spans="1:15" x14ac:dyDescent="0.3">
      <c r="A6" s="3"/>
      <c r="B6" s="3" t="s">
        <v>17</v>
      </c>
      <c r="C6" s="3">
        <v>4</v>
      </c>
      <c r="D6" s="3">
        <v>6.5</v>
      </c>
      <c r="E6" s="3">
        <v>4.5</v>
      </c>
      <c r="F6" s="3">
        <f>0+2+0+1</f>
        <v>3</v>
      </c>
      <c r="G6" s="3"/>
      <c r="H6" s="3"/>
      <c r="I6" s="3"/>
      <c r="J6" s="3"/>
      <c r="K6" s="3"/>
      <c r="L6" s="3"/>
      <c r="M6" s="3"/>
      <c r="N6" s="3">
        <f>SUM(C6:M6)</f>
        <v>18</v>
      </c>
      <c r="O6" s="3">
        <f>RANK(N6,$N$4:$N$13,0)</f>
        <v>3</v>
      </c>
    </row>
    <row r="7" spans="1:15" x14ac:dyDescent="0.3">
      <c r="A7" s="3"/>
      <c r="B7" s="3" t="s">
        <v>20</v>
      </c>
      <c r="C7" s="3">
        <v>3</v>
      </c>
      <c r="D7" s="3">
        <v>4</v>
      </c>
      <c r="E7" s="3">
        <v>6</v>
      </c>
      <c r="F7" s="3">
        <f>0+2+0+1</f>
        <v>3</v>
      </c>
      <c r="G7" s="3"/>
      <c r="H7" s="3"/>
      <c r="I7" s="3"/>
      <c r="J7" s="3"/>
      <c r="K7" s="3"/>
      <c r="L7" s="3"/>
      <c r="M7" s="3"/>
      <c r="N7" s="3">
        <f>SUM(C7:M7)</f>
        <v>16</v>
      </c>
      <c r="O7" s="3">
        <f>RANK(N7,$N$4:$N$13,0)</f>
        <v>4</v>
      </c>
    </row>
    <row r="8" spans="1:15" x14ac:dyDescent="0.3">
      <c r="A8" s="3"/>
      <c r="B8" s="3" t="s">
        <v>21</v>
      </c>
      <c r="C8" s="3">
        <v>4</v>
      </c>
      <c r="D8" s="3">
        <v>4</v>
      </c>
      <c r="E8" s="3">
        <v>4</v>
      </c>
      <c r="F8" s="3">
        <f>2+0+2+0</f>
        <v>4</v>
      </c>
      <c r="G8" s="3"/>
      <c r="H8" s="3"/>
      <c r="I8" s="3"/>
      <c r="J8" s="3"/>
      <c r="K8" s="3"/>
      <c r="L8" s="3"/>
      <c r="M8" s="3"/>
      <c r="N8" s="3">
        <f>SUM(C8:M8)</f>
        <v>16</v>
      </c>
      <c r="O8" s="3">
        <f>RANK(N8,$N$4:$N$13,0)</f>
        <v>4</v>
      </c>
    </row>
    <row r="9" spans="1:15" x14ac:dyDescent="0.3">
      <c r="A9" s="3"/>
      <c r="B9" s="3" t="s">
        <v>23</v>
      </c>
      <c r="C9" s="3">
        <v>4</v>
      </c>
      <c r="D9" s="3">
        <v>1</v>
      </c>
      <c r="E9" s="3">
        <v>3</v>
      </c>
      <c r="F9" s="3">
        <f>1.5+2+2+2</f>
        <v>7.5</v>
      </c>
      <c r="G9" s="3"/>
      <c r="H9" s="3"/>
      <c r="I9" s="3"/>
      <c r="J9" s="3"/>
      <c r="K9" s="3"/>
      <c r="L9" s="3"/>
      <c r="M9" s="3"/>
      <c r="N9" s="3">
        <f>SUM(C9:M9)</f>
        <v>15.5</v>
      </c>
      <c r="O9" s="3">
        <f>RANK(N9,$N$4:$N$13,0)</f>
        <v>6</v>
      </c>
    </row>
    <row r="10" spans="1:15" x14ac:dyDescent="0.3">
      <c r="A10" s="3"/>
      <c r="B10" s="3" t="s">
        <v>22</v>
      </c>
      <c r="C10" s="3">
        <v>6.5</v>
      </c>
      <c r="D10" s="3">
        <v>2.5</v>
      </c>
      <c r="E10" s="3">
        <v>0.5</v>
      </c>
      <c r="F10" s="3">
        <f>0.5+1.5+0+2</f>
        <v>4</v>
      </c>
      <c r="G10" s="3"/>
      <c r="H10" s="3"/>
      <c r="I10" s="3"/>
      <c r="J10" s="3"/>
      <c r="K10" s="3"/>
      <c r="L10" s="3"/>
      <c r="M10" s="3"/>
      <c r="N10" s="3">
        <f>SUM(C10:M10)</f>
        <v>13.5</v>
      </c>
      <c r="O10" s="3">
        <f>RANK(N10,$N$4:$N$13,0)</f>
        <v>7</v>
      </c>
    </row>
    <row r="11" spans="1:15" x14ac:dyDescent="0.3">
      <c r="A11" s="3"/>
      <c r="B11" s="3" t="s">
        <v>19</v>
      </c>
      <c r="C11" s="3">
        <v>3</v>
      </c>
      <c r="D11" s="3">
        <v>5</v>
      </c>
      <c r="E11" s="3">
        <v>5</v>
      </c>
      <c r="F11" s="3">
        <v>0</v>
      </c>
      <c r="G11" s="3"/>
      <c r="H11" s="3"/>
      <c r="I11" s="3"/>
      <c r="J11" s="3"/>
      <c r="K11" s="3"/>
      <c r="L11" s="3"/>
      <c r="M11" s="3"/>
      <c r="N11" s="3">
        <f>SUM(C11:M11)</f>
        <v>13</v>
      </c>
      <c r="O11" s="3">
        <f>RANK(N11,$N$4:$N$13,0)</f>
        <v>8</v>
      </c>
    </row>
    <row r="12" spans="1:15" x14ac:dyDescent="0.3">
      <c r="A12" s="3"/>
      <c r="B12" s="3" t="s">
        <v>24</v>
      </c>
      <c r="C12" s="3" t="s">
        <v>25</v>
      </c>
      <c r="D12" s="3">
        <v>0</v>
      </c>
      <c r="E12" s="3">
        <v>2</v>
      </c>
      <c r="F12" s="3">
        <f>0.5+0+0+0</f>
        <v>0.5</v>
      </c>
      <c r="G12" s="3"/>
      <c r="H12" s="3"/>
      <c r="I12" s="3"/>
      <c r="J12" s="3"/>
      <c r="K12" s="3"/>
      <c r="L12" s="3"/>
      <c r="M12" s="3"/>
      <c r="N12" s="3">
        <f>SUM(C12:M12)</f>
        <v>2.5</v>
      </c>
      <c r="O12" s="3">
        <f>RANK(N12,$N$4:$N$13,0)</f>
        <v>9</v>
      </c>
    </row>
    <row r="13" spans="1:1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x14ac:dyDescent="0.3">
      <c r="O14" t="s">
        <v>25</v>
      </c>
    </row>
    <row r="15" spans="1:15" x14ac:dyDescent="0.3">
      <c r="A15" s="2" t="s">
        <v>25</v>
      </c>
      <c r="O15"/>
    </row>
    <row r="16" spans="1:15" x14ac:dyDescent="0.3">
      <c r="O16"/>
    </row>
  </sheetData>
  <autoFilter ref="A3:O15" xr:uid="{00000000-0009-0000-0000-000001000000}">
    <sortState ref="A4:O15">
      <sortCondition descending="1" ref="N3:N15"/>
    </sortState>
  </autoFilter>
  <sortState ref="A4:O13">
    <sortCondition descending="1" ref="N4:N13"/>
  </sortState>
  <conditionalFormatting sqref="O3:O12">
    <cfRule type="cellIs" dxfId="26" priority="10" operator="equal">
      <formula>3</formula>
    </cfRule>
    <cfRule type="cellIs" dxfId="25" priority="11" operator="equal">
      <formula>2</formula>
    </cfRule>
    <cfRule type="cellIs" dxfId="24" priority="12" operator="equal">
      <formula>1</formula>
    </cfRule>
  </conditionalFormatting>
  <conditionalFormatting sqref="O13">
    <cfRule type="cellIs" dxfId="23" priority="7" operator="equal">
      <formula>3</formula>
    </cfRule>
    <cfRule type="cellIs" dxfId="22" priority="8" operator="equal">
      <formula>2</formula>
    </cfRule>
    <cfRule type="cellIs" dxfId="21" priority="9" operator="equal">
      <formula>1</formula>
    </cfRule>
  </conditionalFormatting>
  <conditionalFormatting sqref="O13">
    <cfRule type="cellIs" dxfId="20" priority="4" operator="equal">
      <formula>3</formula>
    </cfRule>
    <cfRule type="cellIs" dxfId="19" priority="5" operator="equal">
      <formula>2</formula>
    </cfRule>
    <cfRule type="cellIs" dxfId="18" priority="6" operator="equal">
      <formula>1</formula>
    </cfRule>
  </conditionalFormatting>
  <conditionalFormatting sqref="O13">
    <cfRule type="cellIs" dxfId="17" priority="1" operator="equal">
      <formula>3</formula>
    </cfRule>
    <cfRule type="cellIs" dxfId="16" priority="2" operator="equal">
      <formula>2</formula>
    </cfRule>
    <cfRule type="cellIs" dxfId="15" priority="3" operator="equal">
      <formula>1</formula>
    </cfRule>
  </conditionalFormatting>
  <pageMargins left="0.7" right="0.7" top="0.75" bottom="0.75" header="0.3" footer="0.3"/>
  <pageSetup paperSize="9" scale="75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5"/>
  <sheetViews>
    <sheetView showGridLines="0" topLeftCell="A3" workbookViewId="0">
      <selection activeCell="A4" sqref="A4:A24"/>
    </sheetView>
  </sheetViews>
  <sheetFormatPr defaultColWidth="9.109375" defaultRowHeight="16.2" x14ac:dyDescent="0.3"/>
  <cols>
    <col min="1" max="1" width="9.109375" style="2"/>
    <col min="2" max="2" width="20.109375" style="2" customWidth="1"/>
    <col min="3" max="3" width="9.6640625" style="2" bestFit="1" customWidth="1"/>
    <col min="4" max="4" width="11.109375" style="2" bestFit="1" customWidth="1"/>
    <col min="5" max="6" width="11.5546875" style="2" bestFit="1" customWidth="1"/>
    <col min="7" max="7" width="11.44140625" style="2" bestFit="1" customWidth="1"/>
    <col min="8" max="10" width="11.109375" style="2" bestFit="1" customWidth="1"/>
    <col min="11" max="12" width="11.44140625" style="2" bestFit="1" customWidth="1"/>
    <col min="13" max="13" width="11.109375" style="2" bestFit="1" customWidth="1"/>
    <col min="14" max="14" width="12.6640625" style="2" bestFit="1" customWidth="1"/>
    <col min="15" max="15" width="14" style="2" bestFit="1" customWidth="1"/>
    <col min="16" max="16384" width="9.109375" style="2"/>
  </cols>
  <sheetData>
    <row r="1" spans="1:15" x14ac:dyDescent="0.3">
      <c r="A1" s="1" t="s">
        <v>26</v>
      </c>
    </row>
    <row r="2" spans="1:15" x14ac:dyDescent="0.3">
      <c r="A2" s="1"/>
    </row>
    <row r="3" spans="1:15" x14ac:dyDescent="0.3">
      <c r="A3" s="4"/>
      <c r="B3" s="5"/>
      <c r="C3" s="7">
        <v>43015</v>
      </c>
      <c r="D3" s="7">
        <v>43036</v>
      </c>
      <c r="E3" s="7">
        <v>43050</v>
      </c>
      <c r="F3" s="7">
        <v>43064</v>
      </c>
      <c r="G3" s="7">
        <v>43085</v>
      </c>
      <c r="H3" s="7">
        <v>42748</v>
      </c>
      <c r="I3" s="7">
        <v>42762</v>
      </c>
      <c r="J3" s="7">
        <v>42776</v>
      </c>
      <c r="K3" s="7">
        <v>42804</v>
      </c>
      <c r="L3" s="7">
        <v>42818</v>
      </c>
      <c r="M3" s="7">
        <v>42839</v>
      </c>
      <c r="N3" s="8" t="s">
        <v>1</v>
      </c>
      <c r="O3" s="6" t="s">
        <v>2</v>
      </c>
    </row>
    <row r="4" spans="1:15" x14ac:dyDescent="0.3">
      <c r="A4" s="3"/>
      <c r="B4" s="3" t="s">
        <v>27</v>
      </c>
      <c r="C4" s="3">
        <v>8</v>
      </c>
      <c r="D4" s="3">
        <v>7</v>
      </c>
      <c r="E4" s="3">
        <v>7</v>
      </c>
      <c r="F4" s="3">
        <f>0.5+2+2+2</f>
        <v>6.5</v>
      </c>
      <c r="G4" s="3"/>
      <c r="H4" s="3"/>
      <c r="I4" s="3"/>
      <c r="J4" s="3"/>
      <c r="K4" s="3"/>
      <c r="L4" s="3"/>
      <c r="M4" s="3"/>
      <c r="N4" s="3">
        <f>SUM(C4:M4)</f>
        <v>28.5</v>
      </c>
      <c r="O4" s="3">
        <f>RANK(N4,$N$4:$N$25,0)</f>
        <v>1</v>
      </c>
    </row>
    <row r="5" spans="1:15" x14ac:dyDescent="0.3">
      <c r="A5" s="3"/>
      <c r="B5" s="3" t="s">
        <v>28</v>
      </c>
      <c r="C5" s="3">
        <v>6</v>
      </c>
      <c r="D5" s="3">
        <v>7</v>
      </c>
      <c r="E5" s="3">
        <v>4</v>
      </c>
      <c r="F5" s="3">
        <f>1.5+2+1+2</f>
        <v>6.5</v>
      </c>
      <c r="G5" s="3"/>
      <c r="H5" s="3"/>
      <c r="I5" s="3"/>
      <c r="J5" s="3"/>
      <c r="K5" s="3"/>
      <c r="L5" s="3"/>
      <c r="M5" s="3"/>
      <c r="N5" s="3">
        <f>SUM(C5:M5)</f>
        <v>23.5</v>
      </c>
      <c r="O5" s="3">
        <f>RANK(N5,$N$4:$N$25,0)</f>
        <v>2</v>
      </c>
    </row>
    <row r="6" spans="1:15" x14ac:dyDescent="0.3">
      <c r="A6" s="3"/>
      <c r="B6" s="3" t="s">
        <v>32</v>
      </c>
      <c r="C6" s="3">
        <v>3</v>
      </c>
      <c r="D6" s="3">
        <v>5.5</v>
      </c>
      <c r="E6" s="3">
        <v>5</v>
      </c>
      <c r="F6" s="3">
        <f>0+2+1.5+2</f>
        <v>5.5</v>
      </c>
      <c r="G6" s="3"/>
      <c r="H6" s="3"/>
      <c r="I6" s="3"/>
      <c r="J6" s="3"/>
      <c r="K6" s="3"/>
      <c r="L6" s="3"/>
      <c r="M6" s="3"/>
      <c r="N6" s="3">
        <f>SUM(C6:M6)</f>
        <v>19</v>
      </c>
      <c r="O6" s="3">
        <f>RANK(N6,$N$4:$N$25,0)</f>
        <v>3</v>
      </c>
    </row>
    <row r="7" spans="1:15" x14ac:dyDescent="0.3">
      <c r="A7" s="3"/>
      <c r="B7" s="3" t="s">
        <v>33</v>
      </c>
      <c r="C7" s="3">
        <v>5</v>
      </c>
      <c r="D7" s="3">
        <v>3</v>
      </c>
      <c r="E7" s="3">
        <v>5</v>
      </c>
      <c r="F7" s="3">
        <f>2+1+1+1.5</f>
        <v>5.5</v>
      </c>
      <c r="G7" s="3"/>
      <c r="H7" s="3"/>
      <c r="I7" s="3"/>
      <c r="J7" s="3"/>
      <c r="K7" s="3"/>
      <c r="L7" s="3"/>
      <c r="M7" s="3"/>
      <c r="N7" s="3">
        <f>SUM(C7:M7)</f>
        <v>18.5</v>
      </c>
      <c r="O7" s="3">
        <f>RANK(N7,$N$4:$N$25,0)</f>
        <v>4</v>
      </c>
    </row>
    <row r="8" spans="1:15" x14ac:dyDescent="0.3">
      <c r="A8" s="3"/>
      <c r="B8" s="3" t="s">
        <v>29</v>
      </c>
      <c r="C8" s="3">
        <v>6.5</v>
      </c>
      <c r="D8" s="3">
        <v>4</v>
      </c>
      <c r="E8" s="3">
        <v>4</v>
      </c>
      <c r="F8" s="3">
        <f>2+0+0+1</f>
        <v>3</v>
      </c>
      <c r="G8" s="3"/>
      <c r="H8" s="3"/>
      <c r="I8" s="3"/>
      <c r="J8" s="3"/>
      <c r="K8" s="3"/>
      <c r="L8" s="3"/>
      <c r="M8" s="3"/>
      <c r="N8" s="3">
        <f>SUM(C8:M8)</f>
        <v>17.5</v>
      </c>
      <c r="O8" s="3">
        <f>RANK(N8,$N$4:$N$25,0)</f>
        <v>5</v>
      </c>
    </row>
    <row r="9" spans="1:15" x14ac:dyDescent="0.3">
      <c r="A9" s="3"/>
      <c r="B9" s="6" t="s">
        <v>38</v>
      </c>
      <c r="C9" s="3">
        <v>3</v>
      </c>
      <c r="D9" s="3">
        <v>5</v>
      </c>
      <c r="E9" s="3">
        <v>4</v>
      </c>
      <c r="F9" s="3">
        <f>0.5+2+2+1</f>
        <v>5.5</v>
      </c>
      <c r="G9" s="3"/>
      <c r="H9" s="3"/>
      <c r="I9" s="3"/>
      <c r="J9" s="3"/>
      <c r="K9" s="3"/>
      <c r="L9" s="3"/>
      <c r="M9" s="3"/>
      <c r="N9" s="3">
        <f>SUM(C9:M9)</f>
        <v>17.5</v>
      </c>
      <c r="O9" s="3">
        <f>RANK(N9,$N$4:$N$25,0)</f>
        <v>5</v>
      </c>
    </row>
    <row r="10" spans="1:15" x14ac:dyDescent="0.3">
      <c r="A10" s="3"/>
      <c r="B10" s="3" t="s">
        <v>31</v>
      </c>
      <c r="C10" s="3">
        <v>8</v>
      </c>
      <c r="D10" s="3">
        <v>2</v>
      </c>
      <c r="E10" s="3">
        <v>4</v>
      </c>
      <c r="F10" s="3">
        <f>0+1+1+1</f>
        <v>3</v>
      </c>
      <c r="G10" s="3"/>
      <c r="H10" s="3"/>
      <c r="I10" s="3"/>
      <c r="J10" s="3"/>
      <c r="K10" s="3"/>
      <c r="L10" s="3"/>
      <c r="M10" s="3"/>
      <c r="N10" s="3">
        <f>SUM(C10:M10)</f>
        <v>17</v>
      </c>
      <c r="O10" s="3">
        <f>RANK(N10,$N$4:$N$25,0)</f>
        <v>7</v>
      </c>
    </row>
    <row r="11" spans="1:15" x14ac:dyDescent="0.3">
      <c r="A11" s="3"/>
      <c r="B11" s="6" t="s">
        <v>39</v>
      </c>
      <c r="C11" s="3">
        <v>4</v>
      </c>
      <c r="D11" s="3">
        <v>3</v>
      </c>
      <c r="E11" s="3">
        <v>6</v>
      </c>
      <c r="F11" s="3">
        <f>1.5+1+1+0</f>
        <v>3.5</v>
      </c>
      <c r="G11" s="3"/>
      <c r="H11" s="3"/>
      <c r="I11" s="3"/>
      <c r="J11" s="3"/>
      <c r="K11" s="3"/>
      <c r="L11" s="3"/>
      <c r="M11" s="3"/>
      <c r="N11" s="3">
        <f>SUM(C11:M11)</f>
        <v>16.5</v>
      </c>
      <c r="O11" s="3">
        <f>RANK(N11,$N$4:$N$25,0)</f>
        <v>8</v>
      </c>
    </row>
    <row r="12" spans="1:15" x14ac:dyDescent="0.3">
      <c r="A12" s="3"/>
      <c r="B12" s="3" t="s">
        <v>37</v>
      </c>
      <c r="C12" s="3">
        <v>7.5</v>
      </c>
      <c r="D12" s="3">
        <v>1</v>
      </c>
      <c r="E12" s="3">
        <v>3.5</v>
      </c>
      <c r="F12" s="3">
        <f>0+1+1+2</f>
        <v>4</v>
      </c>
      <c r="G12" s="3"/>
      <c r="H12" s="3"/>
      <c r="I12" s="3"/>
      <c r="J12" s="3"/>
      <c r="K12" s="3"/>
      <c r="L12" s="3"/>
      <c r="M12" s="3"/>
      <c r="N12" s="3">
        <f>SUM(C12:M12)</f>
        <v>16</v>
      </c>
      <c r="O12" s="3">
        <f>RANK(N12,$N$4:$N$25,0)</f>
        <v>9</v>
      </c>
    </row>
    <row r="13" spans="1:15" x14ac:dyDescent="0.3">
      <c r="A13" s="3"/>
      <c r="B13" s="6" t="s">
        <v>41</v>
      </c>
      <c r="C13" s="3">
        <v>5</v>
      </c>
      <c r="D13" s="3">
        <v>4.5</v>
      </c>
      <c r="E13" s="3">
        <v>1</v>
      </c>
      <c r="F13" s="3">
        <f>2+1.5+0+2</f>
        <v>5.5</v>
      </c>
      <c r="G13" s="3"/>
      <c r="H13" s="3"/>
      <c r="I13" s="3"/>
      <c r="J13" s="3"/>
      <c r="K13" s="3"/>
      <c r="L13" s="3"/>
      <c r="M13" s="3"/>
      <c r="N13" s="3">
        <f>SUM(C13:M13)</f>
        <v>16</v>
      </c>
      <c r="O13" s="3">
        <f>RANK(N13,$N$4:$N$25,0)</f>
        <v>9</v>
      </c>
    </row>
    <row r="14" spans="1:15" x14ac:dyDescent="0.3">
      <c r="A14" s="3"/>
      <c r="B14" s="3" t="s">
        <v>30</v>
      </c>
      <c r="C14" s="3">
        <v>3</v>
      </c>
      <c r="D14" s="3">
        <v>3.5</v>
      </c>
      <c r="E14" s="3">
        <v>8</v>
      </c>
      <c r="F14" s="3">
        <f>0+1+0+0</f>
        <v>1</v>
      </c>
      <c r="G14" s="3"/>
      <c r="H14" s="3"/>
      <c r="I14" s="3"/>
      <c r="J14" s="3"/>
      <c r="K14" s="3"/>
      <c r="L14" s="3"/>
      <c r="M14" s="3"/>
      <c r="N14" s="3">
        <f>SUM(C14:M14)</f>
        <v>15.5</v>
      </c>
      <c r="O14" s="3">
        <f>RANK(N14,$N$4:$N$25,0)</f>
        <v>11</v>
      </c>
    </row>
    <row r="15" spans="1:15" x14ac:dyDescent="0.3">
      <c r="A15" s="3"/>
      <c r="B15" s="3" t="s">
        <v>36</v>
      </c>
      <c r="C15" s="3">
        <v>4</v>
      </c>
      <c r="D15" s="3">
        <v>2.5</v>
      </c>
      <c r="E15" s="3">
        <v>6</v>
      </c>
      <c r="F15" s="3">
        <f>1+1+0.5+0.5</f>
        <v>3</v>
      </c>
      <c r="G15" s="3"/>
      <c r="H15" s="3"/>
      <c r="I15" s="3"/>
      <c r="J15" s="3"/>
      <c r="K15" s="3"/>
      <c r="L15" s="3"/>
      <c r="M15" s="3"/>
      <c r="N15" s="3">
        <f>SUM(C15:M15)</f>
        <v>15.5</v>
      </c>
      <c r="O15" s="3">
        <f>RANK(N15,$N$4:$N$25,0)</f>
        <v>11</v>
      </c>
    </row>
    <row r="16" spans="1:15" x14ac:dyDescent="0.3">
      <c r="A16" s="3"/>
      <c r="B16" s="6" t="s">
        <v>40</v>
      </c>
      <c r="C16" s="3">
        <v>2</v>
      </c>
      <c r="D16" s="3">
        <v>6.5</v>
      </c>
      <c r="E16" s="3">
        <v>2.5</v>
      </c>
      <c r="F16" s="3">
        <f>0+1+1+2</f>
        <v>4</v>
      </c>
      <c r="G16" s="3"/>
      <c r="H16" s="3"/>
      <c r="I16" s="3"/>
      <c r="J16" s="3"/>
      <c r="K16" s="3"/>
      <c r="L16" s="3"/>
      <c r="M16" s="3"/>
      <c r="N16" s="3">
        <f>SUM(C16:M16)</f>
        <v>15</v>
      </c>
      <c r="O16" s="3">
        <f>RANK(N16,$N$4:$N$25,0)</f>
        <v>13</v>
      </c>
    </row>
    <row r="17" spans="1:15" x14ac:dyDescent="0.3">
      <c r="A17" s="3"/>
      <c r="B17" s="3" t="s">
        <v>35</v>
      </c>
      <c r="C17" s="3">
        <v>3.5</v>
      </c>
      <c r="D17" s="3">
        <v>4</v>
      </c>
      <c r="E17" s="3">
        <v>5</v>
      </c>
      <c r="F17" s="3">
        <f>1+1+0+0</f>
        <v>2</v>
      </c>
      <c r="G17" s="3"/>
      <c r="H17" s="3"/>
      <c r="I17" s="3"/>
      <c r="J17" s="3"/>
      <c r="K17" s="3"/>
      <c r="L17" s="3"/>
      <c r="M17" s="3"/>
      <c r="N17" s="3">
        <f>SUM(C17:M17)</f>
        <v>14.5</v>
      </c>
      <c r="O17" s="3">
        <f>RANK(N17,$N$4:$N$25,0)</f>
        <v>14</v>
      </c>
    </row>
    <row r="18" spans="1:15" x14ac:dyDescent="0.3">
      <c r="A18" s="3"/>
      <c r="B18" s="3" t="s">
        <v>43</v>
      </c>
      <c r="C18" s="3">
        <v>2</v>
      </c>
      <c r="D18" s="3">
        <v>3.5</v>
      </c>
      <c r="E18" s="3">
        <v>4</v>
      </c>
      <c r="F18" s="3">
        <f>1+1+2+0</f>
        <v>4</v>
      </c>
      <c r="G18" s="3"/>
      <c r="H18" s="3"/>
      <c r="I18" s="3"/>
      <c r="J18" s="3"/>
      <c r="K18" s="3"/>
      <c r="L18" s="3"/>
      <c r="M18" s="3"/>
      <c r="N18" s="3">
        <f>SUM(C18:M18)</f>
        <v>13.5</v>
      </c>
      <c r="O18" s="3">
        <f>RANK(N18,$N$4:$N$25,0)</f>
        <v>15</v>
      </c>
    </row>
    <row r="19" spans="1:15" x14ac:dyDescent="0.3">
      <c r="A19" s="3"/>
      <c r="B19" s="3" t="s">
        <v>34</v>
      </c>
      <c r="C19" s="3">
        <v>4</v>
      </c>
      <c r="D19" s="3">
        <v>2</v>
      </c>
      <c r="E19" s="3">
        <v>7</v>
      </c>
      <c r="F19" s="3">
        <v>0</v>
      </c>
      <c r="G19" s="3"/>
      <c r="H19" s="3"/>
      <c r="I19" s="3"/>
      <c r="J19" s="3"/>
      <c r="K19" s="3"/>
      <c r="L19" s="3"/>
      <c r="M19" s="3"/>
      <c r="N19" s="3">
        <f>SUM(C19:M19)</f>
        <v>13</v>
      </c>
      <c r="O19" s="3">
        <f>RANK(N19,$N$4:$N$25,0)</f>
        <v>16</v>
      </c>
    </row>
    <row r="20" spans="1:15" x14ac:dyDescent="0.3">
      <c r="A20" s="3"/>
      <c r="B20" s="3" t="s">
        <v>45</v>
      </c>
      <c r="C20" s="3">
        <v>3</v>
      </c>
      <c r="D20" s="3">
        <v>4</v>
      </c>
      <c r="E20" s="3">
        <v>0</v>
      </c>
      <c r="F20" s="3">
        <f>1+2+2+1</f>
        <v>6</v>
      </c>
      <c r="G20" s="3"/>
      <c r="H20" s="3"/>
      <c r="I20" s="3"/>
      <c r="J20" s="3"/>
      <c r="K20" s="3"/>
      <c r="L20" s="3"/>
      <c r="M20" s="3"/>
      <c r="N20" s="3">
        <f>SUM(C20:M20)</f>
        <v>13</v>
      </c>
      <c r="O20" s="3">
        <f>RANK(N20,$N$4:$N$25,0)</f>
        <v>16</v>
      </c>
    </row>
    <row r="21" spans="1:15" x14ac:dyDescent="0.3">
      <c r="A21" s="3"/>
      <c r="B21" s="6" t="s">
        <v>42</v>
      </c>
      <c r="C21" s="3">
        <v>1.5</v>
      </c>
      <c r="D21" s="3">
        <v>5.5</v>
      </c>
      <c r="E21" s="3">
        <v>3</v>
      </c>
      <c r="F21" s="3">
        <f>0+0.5+1+0</f>
        <v>1.5</v>
      </c>
      <c r="G21" s="3"/>
      <c r="H21" s="3"/>
      <c r="I21" s="3"/>
      <c r="J21" s="3"/>
      <c r="K21" s="3"/>
      <c r="L21" s="3"/>
      <c r="M21" s="3"/>
      <c r="N21" s="3">
        <f>SUM(C21:M21)</f>
        <v>11.5</v>
      </c>
      <c r="O21" s="3">
        <f>RANK(N21,$N$4:$N$25,0)</f>
        <v>18</v>
      </c>
    </row>
    <row r="22" spans="1:15" x14ac:dyDescent="0.3">
      <c r="A22" s="3"/>
      <c r="B22" s="3" t="s">
        <v>44</v>
      </c>
      <c r="C22" s="3">
        <v>1</v>
      </c>
      <c r="D22" s="3">
        <v>5.5</v>
      </c>
      <c r="E22" s="3">
        <v>1</v>
      </c>
      <c r="F22" s="3">
        <f>1+0+0+2</f>
        <v>3</v>
      </c>
      <c r="G22" s="3"/>
      <c r="H22" s="3"/>
      <c r="I22" s="3"/>
      <c r="J22" s="3"/>
      <c r="K22" s="3"/>
      <c r="L22" s="3"/>
      <c r="M22" s="3"/>
      <c r="N22" s="3">
        <f>SUM(C22:M22)</f>
        <v>10.5</v>
      </c>
      <c r="O22" s="3">
        <f>RANK(N22,$N$4:$N$25,0)</f>
        <v>19</v>
      </c>
    </row>
    <row r="23" spans="1:15" x14ac:dyDescent="0.3">
      <c r="A23" s="3"/>
      <c r="B23" s="3" t="s">
        <v>47</v>
      </c>
      <c r="C23" s="3">
        <v>0</v>
      </c>
      <c r="D23" s="3">
        <v>2</v>
      </c>
      <c r="E23" s="3">
        <v>2</v>
      </c>
      <c r="F23" s="3">
        <f>1+2+2+1</f>
        <v>6</v>
      </c>
      <c r="G23" s="3"/>
      <c r="H23" s="3"/>
      <c r="I23" s="3"/>
      <c r="J23" s="3"/>
      <c r="K23" s="3"/>
      <c r="L23" s="3"/>
      <c r="M23" s="3"/>
      <c r="N23" s="3">
        <f>SUM(C23:M23)</f>
        <v>10</v>
      </c>
      <c r="O23" s="3">
        <f>RANK(N23,$N$4:$N$25,0)</f>
        <v>20</v>
      </c>
    </row>
    <row r="24" spans="1:15" x14ac:dyDescent="0.3">
      <c r="A24" s="3"/>
      <c r="B24" s="3" t="s">
        <v>46</v>
      </c>
      <c r="C24" s="3">
        <v>2</v>
      </c>
      <c r="D24" s="3">
        <v>1</v>
      </c>
      <c r="E24" s="3">
        <v>2</v>
      </c>
      <c r="F24" s="3">
        <f>1+0+0+0</f>
        <v>1</v>
      </c>
      <c r="G24" s="3"/>
      <c r="H24" s="3"/>
      <c r="I24" s="3"/>
      <c r="J24" s="3"/>
      <c r="K24" s="3"/>
      <c r="L24" s="3"/>
      <c r="M24" s="3"/>
      <c r="N24" s="3">
        <f>SUM(C24:M24)</f>
        <v>6</v>
      </c>
      <c r="O24" s="3">
        <f>RANK(N24,$N$4:$N$25,0)</f>
        <v>21</v>
      </c>
    </row>
    <row r="25" spans="1:15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</sheetData>
  <autoFilter ref="A3:O25" xr:uid="{00000000-0009-0000-0000-000002000000}">
    <sortState ref="A4:O25">
      <sortCondition ref="A3:A25"/>
    </sortState>
  </autoFilter>
  <sortState ref="A4:O25">
    <sortCondition descending="1" ref="N4:N25"/>
  </sortState>
  <conditionalFormatting sqref="O3:O25">
    <cfRule type="cellIs" dxfId="14" priority="1" operator="equal">
      <formula>3</formula>
    </cfRule>
    <cfRule type="cellIs" dxfId="13" priority="2" operator="equal">
      <formula>2</formula>
    </cfRule>
    <cfRule type="cellIs" dxfId="12" priority="3" operator="equal">
      <formula>1</formula>
    </cfRule>
  </conditionalFormatting>
  <pageMargins left="0.7" right="0.7" top="0.75" bottom="0.75" header="0.3" footer="0.3"/>
  <pageSetup paperSize="9" scale="73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8"/>
  <sheetViews>
    <sheetView showGridLines="0" workbookViewId="0">
      <selection activeCell="A4" sqref="A4:A17"/>
    </sheetView>
  </sheetViews>
  <sheetFormatPr defaultColWidth="9.109375" defaultRowHeight="16.2" x14ac:dyDescent="0.3"/>
  <cols>
    <col min="1" max="1" width="6.109375" style="2" customWidth="1"/>
    <col min="2" max="2" width="19.44140625" style="2" customWidth="1"/>
    <col min="3" max="5" width="9.109375" style="2"/>
    <col min="6" max="6" width="11.44140625" style="2" bestFit="1" customWidth="1"/>
    <col min="7" max="13" width="9.109375" style="2"/>
    <col min="14" max="14" width="11.109375" style="2" customWidth="1"/>
    <col min="15" max="15" width="11.6640625" style="2" bestFit="1" customWidth="1"/>
    <col min="16" max="16384" width="9.109375" style="2"/>
  </cols>
  <sheetData>
    <row r="1" spans="1:15" x14ac:dyDescent="0.3">
      <c r="A1" s="1" t="s">
        <v>48</v>
      </c>
    </row>
    <row r="2" spans="1:15" x14ac:dyDescent="0.3">
      <c r="A2" s="1"/>
    </row>
    <row r="3" spans="1:15" x14ac:dyDescent="0.3">
      <c r="A3" s="4"/>
      <c r="B3" s="5"/>
      <c r="C3" s="7">
        <v>43015</v>
      </c>
      <c r="D3" s="7">
        <v>43036</v>
      </c>
      <c r="E3" s="7">
        <v>43050</v>
      </c>
      <c r="F3" s="7">
        <v>43064</v>
      </c>
      <c r="G3" s="7">
        <v>43085</v>
      </c>
      <c r="H3" s="7">
        <v>42748</v>
      </c>
      <c r="I3" s="7">
        <v>42762</v>
      </c>
      <c r="J3" s="7">
        <v>42776</v>
      </c>
      <c r="K3" s="7">
        <v>42804</v>
      </c>
      <c r="L3" s="7">
        <v>42818</v>
      </c>
      <c r="M3" s="7">
        <v>42839</v>
      </c>
      <c r="N3" s="8" t="s">
        <v>1</v>
      </c>
      <c r="O3" s="9" t="s">
        <v>2</v>
      </c>
    </row>
    <row r="4" spans="1:15" x14ac:dyDescent="0.3">
      <c r="A4" s="3"/>
      <c r="B4" s="3" t="s">
        <v>49</v>
      </c>
      <c r="C4" s="3">
        <v>6.5</v>
      </c>
      <c r="D4" s="3">
        <v>6.5</v>
      </c>
      <c r="E4" s="3">
        <v>6.5</v>
      </c>
      <c r="F4" s="3">
        <f>0.5+1+2+0</f>
        <v>3.5</v>
      </c>
      <c r="G4" s="3"/>
      <c r="H4" s="3"/>
      <c r="I4" s="3"/>
      <c r="J4" s="3"/>
      <c r="K4" s="3"/>
      <c r="L4" s="3"/>
      <c r="M4" s="3"/>
      <c r="N4" s="3">
        <f>SUM(C4:M4)</f>
        <v>23</v>
      </c>
      <c r="O4" s="3">
        <f>RANK(N4,$N$4:$N$18,0)</f>
        <v>1</v>
      </c>
    </row>
    <row r="5" spans="1:15" x14ac:dyDescent="0.3">
      <c r="A5" s="3"/>
      <c r="B5" s="3" t="s">
        <v>51</v>
      </c>
      <c r="C5" s="3">
        <v>5</v>
      </c>
      <c r="D5" s="3">
        <v>4</v>
      </c>
      <c r="E5" s="3">
        <v>5.5</v>
      </c>
      <c r="F5" s="3">
        <f>2+2+2+2</f>
        <v>8</v>
      </c>
      <c r="G5" s="3"/>
      <c r="H5" s="3"/>
      <c r="I5" s="3"/>
      <c r="J5" s="3"/>
      <c r="K5" s="3"/>
      <c r="L5" s="3"/>
      <c r="M5" s="3"/>
      <c r="N5" s="3">
        <f>SUM(C5:M5)</f>
        <v>22.5</v>
      </c>
      <c r="O5" s="3">
        <f>RANK(N5,$N$4:$N$18,0)</f>
        <v>2</v>
      </c>
    </row>
    <row r="6" spans="1:15" x14ac:dyDescent="0.3">
      <c r="A6" s="3"/>
      <c r="B6" s="3" t="s">
        <v>50</v>
      </c>
      <c r="C6" s="3">
        <v>2</v>
      </c>
      <c r="D6" s="3">
        <v>7</v>
      </c>
      <c r="E6" s="3">
        <v>7</v>
      </c>
      <c r="F6" s="3">
        <f>1.5+0+2+1</f>
        <v>4.5</v>
      </c>
      <c r="G6" s="3"/>
      <c r="H6" s="3"/>
      <c r="I6" s="3"/>
      <c r="J6" s="3"/>
      <c r="K6" s="3"/>
      <c r="L6" s="3"/>
      <c r="M6" s="3"/>
      <c r="N6" s="3">
        <f>SUM(C6:M6)</f>
        <v>20.5</v>
      </c>
      <c r="O6" s="3">
        <f>RANK(N6,$N$4:$N$18,0)</f>
        <v>3</v>
      </c>
    </row>
    <row r="7" spans="1:15" x14ac:dyDescent="0.3">
      <c r="A7" s="3"/>
      <c r="B7" s="3" t="s">
        <v>56</v>
      </c>
      <c r="C7" s="3">
        <v>6</v>
      </c>
      <c r="D7" s="3">
        <v>1</v>
      </c>
      <c r="E7" s="3">
        <v>4.5</v>
      </c>
      <c r="F7" s="3">
        <f>1.5+0.5+2+2</f>
        <v>6</v>
      </c>
      <c r="G7" s="3"/>
      <c r="H7" s="3"/>
      <c r="I7" s="3"/>
      <c r="J7" s="3"/>
      <c r="K7" s="3"/>
      <c r="L7" s="3"/>
      <c r="M7" s="3"/>
      <c r="N7" s="3">
        <f>SUM(C7:M7)</f>
        <v>17.5</v>
      </c>
      <c r="O7" s="3">
        <f>RANK(N7,$N$4:$N$18,0)</f>
        <v>4</v>
      </c>
    </row>
    <row r="8" spans="1:15" x14ac:dyDescent="0.3">
      <c r="A8" s="3"/>
      <c r="B8" s="3" t="s">
        <v>54</v>
      </c>
      <c r="C8" s="3">
        <v>5.5</v>
      </c>
      <c r="D8" s="3">
        <v>3</v>
      </c>
      <c r="E8" s="3">
        <v>3</v>
      </c>
      <c r="F8" s="3">
        <f>2+0.5+2+0</f>
        <v>4.5</v>
      </c>
      <c r="G8" s="3"/>
      <c r="H8" s="3"/>
      <c r="I8" s="3"/>
      <c r="J8" s="3"/>
      <c r="K8" s="3"/>
      <c r="L8" s="3"/>
      <c r="M8" s="3"/>
      <c r="N8" s="3">
        <f>SUM(C8:M8)</f>
        <v>16</v>
      </c>
      <c r="O8" s="3">
        <f>RANK(N8,$N$4:$N$18,0)</f>
        <v>5</v>
      </c>
    </row>
    <row r="9" spans="1:15" x14ac:dyDescent="0.3">
      <c r="A9" s="3"/>
      <c r="B9" s="3" t="s">
        <v>59</v>
      </c>
      <c r="C9" s="3">
        <v>3</v>
      </c>
      <c r="D9" s="3">
        <v>6.5</v>
      </c>
      <c r="E9" s="3">
        <v>1</v>
      </c>
      <c r="F9" s="3">
        <f>1.5+1.5+0.5+2</f>
        <v>5.5</v>
      </c>
      <c r="G9" s="3"/>
      <c r="H9" s="3"/>
      <c r="I9" s="3"/>
      <c r="J9" s="3"/>
      <c r="K9" s="3"/>
      <c r="L9" s="3"/>
      <c r="M9" s="3"/>
      <c r="N9" s="3">
        <f>SUM(C9:M9)</f>
        <v>16</v>
      </c>
      <c r="O9" s="3">
        <f>RANK(N9,$N$4:$N$18,0)</f>
        <v>5</v>
      </c>
    </row>
    <row r="10" spans="1:15" x14ac:dyDescent="0.3">
      <c r="A10" s="3"/>
      <c r="B10" s="3" t="s">
        <v>58</v>
      </c>
      <c r="C10" s="3" t="s">
        <v>25</v>
      </c>
      <c r="D10" s="3">
        <v>5</v>
      </c>
      <c r="E10" s="3">
        <v>6</v>
      </c>
      <c r="F10" s="3">
        <f>1.5+1+2+0</f>
        <v>4.5</v>
      </c>
      <c r="G10" s="3"/>
      <c r="H10" s="3"/>
      <c r="I10" s="3"/>
      <c r="J10" s="3"/>
      <c r="K10" s="3"/>
      <c r="L10" s="3"/>
      <c r="M10" s="3"/>
      <c r="N10" s="3">
        <f>SUM(C10:M10)</f>
        <v>15.5</v>
      </c>
      <c r="O10" s="3">
        <f>RANK(N10,$N$4:$N$18,0)</f>
        <v>7</v>
      </c>
    </row>
    <row r="11" spans="1:15" x14ac:dyDescent="0.3">
      <c r="A11" s="3"/>
      <c r="B11" s="3" t="s">
        <v>52</v>
      </c>
      <c r="C11" s="3">
        <v>6</v>
      </c>
      <c r="D11" s="3">
        <v>3</v>
      </c>
      <c r="E11" s="3">
        <v>4</v>
      </c>
      <c r="F11" s="3">
        <f>0+1+0+1</f>
        <v>2</v>
      </c>
      <c r="G11" s="3"/>
      <c r="H11" s="3"/>
      <c r="I11" s="3"/>
      <c r="J11" s="3"/>
      <c r="K11" s="3"/>
      <c r="L11" s="3"/>
      <c r="M11" s="3"/>
      <c r="N11" s="3">
        <f>SUM(C11:M11)</f>
        <v>15</v>
      </c>
      <c r="O11" s="3">
        <f>RANK(N11,$N$4:$N$18,0)</f>
        <v>8</v>
      </c>
    </row>
    <row r="12" spans="1:15" x14ac:dyDescent="0.3">
      <c r="A12" s="3"/>
      <c r="B12" s="3" t="s">
        <v>57</v>
      </c>
      <c r="C12" s="3">
        <v>1.5</v>
      </c>
      <c r="D12" s="3">
        <v>3</v>
      </c>
      <c r="E12" s="3">
        <v>7</v>
      </c>
      <c r="F12" s="3">
        <f>0.5+1+0+2</f>
        <v>3.5</v>
      </c>
      <c r="G12" s="3"/>
      <c r="H12" s="3"/>
      <c r="I12" s="3"/>
      <c r="J12" s="3"/>
      <c r="K12" s="3"/>
      <c r="L12" s="3"/>
      <c r="M12" s="3"/>
      <c r="N12" s="3">
        <f>SUM(C12:M12)</f>
        <v>15</v>
      </c>
      <c r="O12" s="3">
        <f>RANK(N12,$N$4:$N$18,0)</f>
        <v>8</v>
      </c>
    </row>
    <row r="13" spans="1:15" x14ac:dyDescent="0.3">
      <c r="A13" s="3"/>
      <c r="B13" s="3" t="s">
        <v>53</v>
      </c>
      <c r="C13" s="3">
        <v>6</v>
      </c>
      <c r="D13" s="3">
        <v>5.5</v>
      </c>
      <c r="E13" s="3">
        <v>0</v>
      </c>
      <c r="F13" s="3">
        <f>1+1+0+0</f>
        <v>2</v>
      </c>
      <c r="G13" s="3"/>
      <c r="H13" s="3"/>
      <c r="I13" s="3"/>
      <c r="J13" s="3"/>
      <c r="K13" s="3"/>
      <c r="L13" s="3"/>
      <c r="M13" s="3"/>
      <c r="N13" s="3">
        <f>SUM(C13:M13)</f>
        <v>13.5</v>
      </c>
      <c r="O13" s="3">
        <f>RANK(N13,$N$4:$N$18,0)</f>
        <v>10</v>
      </c>
    </row>
    <row r="14" spans="1:15" x14ac:dyDescent="0.3">
      <c r="A14" s="3"/>
      <c r="B14" s="3" t="s">
        <v>55</v>
      </c>
      <c r="C14" s="3">
        <v>5</v>
      </c>
      <c r="D14" s="3">
        <v>2.5</v>
      </c>
      <c r="E14" s="3">
        <v>4</v>
      </c>
      <c r="F14" s="3">
        <f>0+1.5+0+0</f>
        <v>1.5</v>
      </c>
      <c r="G14" s="3"/>
      <c r="H14" s="3"/>
      <c r="I14" s="3"/>
      <c r="J14" s="3"/>
      <c r="K14" s="3"/>
      <c r="L14" s="3"/>
      <c r="M14" s="3"/>
      <c r="N14" s="3">
        <f>SUM(C14:M14)</f>
        <v>13</v>
      </c>
      <c r="O14" s="3">
        <f>RANK(N14,$N$4:$N$18,0)</f>
        <v>11</v>
      </c>
    </row>
    <row r="15" spans="1:15" x14ac:dyDescent="0.3">
      <c r="A15" s="3"/>
      <c r="B15" s="3" t="s">
        <v>61</v>
      </c>
      <c r="C15" s="3">
        <v>3</v>
      </c>
      <c r="D15" s="3">
        <v>3</v>
      </c>
      <c r="E15" s="3">
        <v>0</v>
      </c>
      <c r="F15" s="3">
        <f>2+1+1.5+1.5</f>
        <v>6</v>
      </c>
      <c r="G15" s="3"/>
      <c r="H15" s="3"/>
      <c r="I15" s="3"/>
      <c r="J15" s="3"/>
      <c r="K15" s="3"/>
      <c r="L15" s="3"/>
      <c r="M15" s="3"/>
      <c r="N15" s="3">
        <f>SUM(C15:M15)</f>
        <v>12</v>
      </c>
      <c r="O15" s="3">
        <f>RANK(N15,$N$4:$N$18,0)</f>
        <v>12</v>
      </c>
    </row>
    <row r="16" spans="1:15" x14ac:dyDescent="0.3">
      <c r="A16" s="3"/>
      <c r="B16" s="3" t="s">
        <v>60</v>
      </c>
      <c r="C16" s="3">
        <v>1</v>
      </c>
      <c r="D16" s="3">
        <v>4</v>
      </c>
      <c r="E16" s="3">
        <v>3.5</v>
      </c>
      <c r="F16" s="3">
        <f>0.5+1+0+0</f>
        <v>1.5</v>
      </c>
      <c r="G16" s="3"/>
      <c r="H16" s="3"/>
      <c r="I16" s="3"/>
      <c r="J16" s="3"/>
      <c r="K16" s="3"/>
      <c r="L16" s="3"/>
      <c r="M16" s="3"/>
      <c r="N16" s="3">
        <f>SUM(C16:M16)</f>
        <v>10</v>
      </c>
      <c r="O16" s="3">
        <f>RANK(N16,$N$4:$N$18,0)</f>
        <v>13</v>
      </c>
    </row>
    <row r="17" spans="1:15" x14ac:dyDescent="0.3">
      <c r="A17" s="3"/>
      <c r="B17" s="3" t="s">
        <v>62</v>
      </c>
      <c r="C17" s="3">
        <v>0.5</v>
      </c>
      <c r="D17" s="3">
        <v>1</v>
      </c>
      <c r="E17" s="3">
        <v>3</v>
      </c>
      <c r="F17" s="3">
        <f>0+0.5+2+0.5</f>
        <v>3</v>
      </c>
      <c r="G17" s="3"/>
      <c r="H17" s="3"/>
      <c r="I17" s="3"/>
      <c r="J17" s="3"/>
      <c r="K17" s="3"/>
      <c r="L17" s="3"/>
      <c r="M17" s="3"/>
      <c r="N17" s="3">
        <f>SUM(C17:M17)</f>
        <v>7.5</v>
      </c>
      <c r="O17" s="3">
        <f>RANK(N17,$N$4:$N$18,0)</f>
        <v>14</v>
      </c>
    </row>
    <row r="18" spans="1:15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autoFilter ref="A3:O17" xr:uid="{00000000-0009-0000-0000-000003000000}">
    <sortState ref="A4:O19">
      <sortCondition descending="1" ref="N3:N17"/>
    </sortState>
  </autoFilter>
  <sortState ref="A4:O18">
    <sortCondition descending="1" ref="N4:N18"/>
  </sortState>
  <conditionalFormatting sqref="O3:O16">
    <cfRule type="cellIs" dxfId="11" priority="13" operator="equal">
      <formula>3</formula>
    </cfRule>
    <cfRule type="cellIs" dxfId="10" priority="14" operator="equal">
      <formula>2</formula>
    </cfRule>
    <cfRule type="cellIs" dxfId="9" priority="15" operator="equal">
      <formula>1</formula>
    </cfRule>
  </conditionalFormatting>
  <conditionalFormatting sqref="O17:O18">
    <cfRule type="cellIs" dxfId="8" priority="10" operator="equal">
      <formula>3</formula>
    </cfRule>
    <cfRule type="cellIs" dxfId="7" priority="11" operator="equal">
      <formula>2</formula>
    </cfRule>
    <cfRule type="cellIs" dxfId="6" priority="12" operator="equal">
      <formula>1</formula>
    </cfRule>
  </conditionalFormatting>
  <pageMargins left="0.7" right="0.7" top="0.75" bottom="0.75" header="0.3" footer="0.3"/>
  <pageSetup paperSize="9" scale="88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13"/>
  <sheetViews>
    <sheetView showGridLines="0" tabSelected="1" workbookViewId="0">
      <selection activeCell="D20" sqref="D20"/>
    </sheetView>
  </sheetViews>
  <sheetFormatPr defaultColWidth="9.109375" defaultRowHeight="16.2" x14ac:dyDescent="0.3"/>
  <cols>
    <col min="1" max="1" width="12.109375" style="2" bestFit="1" customWidth="1"/>
    <col min="2" max="2" width="17.109375" style="2" bestFit="1" customWidth="1"/>
    <col min="3" max="3" width="9.6640625" style="2" bestFit="1" customWidth="1"/>
    <col min="4" max="4" width="11.109375" style="2" bestFit="1" customWidth="1"/>
    <col min="5" max="6" width="11.5546875" style="2" bestFit="1" customWidth="1"/>
    <col min="7" max="7" width="11.44140625" style="2" bestFit="1" customWidth="1"/>
    <col min="8" max="10" width="11.109375" style="2" bestFit="1" customWidth="1"/>
    <col min="11" max="12" width="11.44140625" style="2" bestFit="1" customWidth="1"/>
    <col min="13" max="13" width="11.109375" style="2" bestFit="1" customWidth="1"/>
    <col min="14" max="14" width="12.6640625" style="2" bestFit="1" customWidth="1"/>
    <col min="15" max="15" width="14" style="2" bestFit="1" customWidth="1"/>
    <col min="16" max="16384" width="9.109375" style="2"/>
  </cols>
  <sheetData>
    <row r="1" spans="1:15" x14ac:dyDescent="0.3">
      <c r="A1" s="1" t="s">
        <v>63</v>
      </c>
    </row>
    <row r="2" spans="1:15" x14ac:dyDescent="0.3">
      <c r="A2" s="1"/>
    </row>
    <row r="3" spans="1:15" x14ac:dyDescent="0.3">
      <c r="A3" s="4"/>
      <c r="B3" s="5"/>
      <c r="C3" s="7">
        <v>43015</v>
      </c>
      <c r="D3" s="7">
        <v>43036</v>
      </c>
      <c r="E3" s="7">
        <v>43050</v>
      </c>
      <c r="F3" s="7">
        <v>43064</v>
      </c>
      <c r="G3" s="7">
        <v>43085</v>
      </c>
      <c r="H3" s="7">
        <v>42748</v>
      </c>
      <c r="I3" s="7">
        <v>42762</v>
      </c>
      <c r="J3" s="7">
        <v>42776</v>
      </c>
      <c r="K3" s="7">
        <v>42804</v>
      </c>
      <c r="L3" s="7">
        <v>42818</v>
      </c>
      <c r="M3" s="7">
        <v>42839</v>
      </c>
      <c r="N3" s="8" t="s">
        <v>1</v>
      </c>
      <c r="O3" s="6" t="s">
        <v>2</v>
      </c>
    </row>
    <row r="4" spans="1:15" x14ac:dyDescent="0.3">
      <c r="A4" s="3"/>
      <c r="B4" s="3" t="s">
        <v>65</v>
      </c>
      <c r="C4" s="3">
        <v>6</v>
      </c>
      <c r="D4" s="3">
        <v>5.5</v>
      </c>
      <c r="E4" s="3">
        <v>7.5</v>
      </c>
      <c r="F4" s="3">
        <f>1+2+2+2</f>
        <v>7</v>
      </c>
      <c r="G4" s="3"/>
      <c r="H4" s="3"/>
      <c r="I4" s="3"/>
      <c r="J4" s="3"/>
      <c r="K4" s="3"/>
      <c r="L4" s="3"/>
      <c r="M4" s="3"/>
      <c r="N4" s="3">
        <f>SUM(C4:M4)</f>
        <v>26</v>
      </c>
      <c r="O4" s="3">
        <f>RANK(N4,$N$4:$N$13,0)</f>
        <v>1</v>
      </c>
    </row>
    <row r="5" spans="1:15" x14ac:dyDescent="0.3">
      <c r="A5" s="3"/>
      <c r="B5" s="3" t="s">
        <v>64</v>
      </c>
      <c r="C5" s="3">
        <v>8</v>
      </c>
      <c r="D5" s="3">
        <v>7.5</v>
      </c>
      <c r="E5" s="3">
        <v>3.5</v>
      </c>
      <c r="F5" s="3">
        <f>1+1+2+2</f>
        <v>6</v>
      </c>
      <c r="G5" s="3"/>
      <c r="H5" s="3"/>
      <c r="I5" s="3"/>
      <c r="J5" s="3"/>
      <c r="K5" s="3"/>
      <c r="L5" s="3"/>
      <c r="M5" s="3"/>
      <c r="N5" s="3">
        <f>SUM(C5:M5)</f>
        <v>25</v>
      </c>
      <c r="O5" s="3">
        <f>RANK(N5,$N$4:$N$13,0)</f>
        <v>2</v>
      </c>
    </row>
    <row r="6" spans="1:15" x14ac:dyDescent="0.3">
      <c r="A6" s="3"/>
      <c r="B6" s="3" t="s">
        <v>66</v>
      </c>
      <c r="C6" s="3">
        <v>4</v>
      </c>
      <c r="D6" s="3">
        <v>5</v>
      </c>
      <c r="E6" s="3">
        <v>5.5</v>
      </c>
      <c r="F6" s="3">
        <f>2+0+0+1</f>
        <v>3</v>
      </c>
      <c r="G6" s="3"/>
      <c r="H6" s="3"/>
      <c r="I6" s="3"/>
      <c r="J6" s="3"/>
      <c r="K6" s="3"/>
      <c r="L6" s="3"/>
      <c r="M6" s="3"/>
      <c r="N6" s="3">
        <f>SUM(C6:M6)</f>
        <v>17.5</v>
      </c>
      <c r="O6" s="3">
        <f>RANK(N6,$N$4:$N$13,0)</f>
        <v>3</v>
      </c>
    </row>
    <row r="7" spans="1:15" x14ac:dyDescent="0.3">
      <c r="A7" s="3"/>
      <c r="B7" s="3" t="s">
        <v>67</v>
      </c>
      <c r="C7" s="3">
        <v>5</v>
      </c>
      <c r="D7" s="3">
        <v>1</v>
      </c>
      <c r="E7" s="3">
        <v>8</v>
      </c>
      <c r="F7" s="3">
        <f>0+1.5+0+0</f>
        <v>1.5</v>
      </c>
      <c r="G7" s="3"/>
      <c r="H7" s="3"/>
      <c r="I7" s="3"/>
      <c r="J7" s="3"/>
      <c r="K7" s="3"/>
      <c r="L7" s="3"/>
      <c r="M7" s="3"/>
      <c r="N7" s="3">
        <f>SUM(C7:M7)</f>
        <v>15.5</v>
      </c>
      <c r="O7" s="3">
        <f>RANK(N7,$N$4:$N$13,0)</f>
        <v>4</v>
      </c>
    </row>
    <row r="8" spans="1:15" x14ac:dyDescent="0.3">
      <c r="A8" s="3"/>
      <c r="B8" s="3" t="s">
        <v>69</v>
      </c>
      <c r="C8" s="3">
        <v>5</v>
      </c>
      <c r="D8" s="3">
        <v>1</v>
      </c>
      <c r="E8" s="3">
        <v>2.5</v>
      </c>
      <c r="F8" s="3">
        <f>2+2+1+1</f>
        <v>6</v>
      </c>
      <c r="G8" s="3"/>
      <c r="H8" s="3"/>
      <c r="I8" s="3"/>
      <c r="J8" s="3"/>
      <c r="K8" s="3"/>
      <c r="L8" s="3"/>
      <c r="M8" s="3"/>
      <c r="N8" s="3">
        <f>SUM(C8:M8)</f>
        <v>14.5</v>
      </c>
      <c r="O8" s="3">
        <f>RANK(N8,$N$4:$N$13,0)</f>
        <v>5</v>
      </c>
    </row>
    <row r="9" spans="1:15" x14ac:dyDescent="0.3">
      <c r="A9" s="3"/>
      <c r="B9" s="3" t="s">
        <v>68</v>
      </c>
      <c r="C9" s="3">
        <v>1.5</v>
      </c>
      <c r="D9" s="3">
        <v>5</v>
      </c>
      <c r="E9" s="3">
        <v>2.5</v>
      </c>
      <c r="F9" s="3">
        <f>1+0.5+0+1</f>
        <v>2.5</v>
      </c>
      <c r="G9" s="3"/>
      <c r="H9" s="3"/>
      <c r="I9" s="3"/>
      <c r="J9" s="3"/>
      <c r="K9" s="3"/>
      <c r="L9" s="3"/>
      <c r="M9" s="3"/>
      <c r="N9" s="3">
        <f>SUM(C9:M9)</f>
        <v>11.5</v>
      </c>
      <c r="O9" s="3">
        <f>RANK(N9,$N$4:$N$13,0)</f>
        <v>6</v>
      </c>
    </row>
    <row r="10" spans="1:15" x14ac:dyDescent="0.3">
      <c r="A10" s="3"/>
      <c r="B10" s="3" t="s">
        <v>71</v>
      </c>
      <c r="C10" s="3">
        <v>1.5</v>
      </c>
      <c r="D10" s="3">
        <v>3</v>
      </c>
      <c r="E10" s="3">
        <v>3</v>
      </c>
      <c r="F10" s="3">
        <f>0+2+1+1</f>
        <v>4</v>
      </c>
      <c r="G10" s="3"/>
      <c r="H10" s="3"/>
      <c r="I10" s="3"/>
      <c r="J10" s="3"/>
      <c r="K10" s="3"/>
      <c r="L10" s="3"/>
      <c r="M10" s="3"/>
      <c r="N10" s="3">
        <f>SUM(C10:M10)</f>
        <v>11.5</v>
      </c>
      <c r="O10" s="3">
        <f>RANK(N10,$N$4:$N$13,0)</f>
        <v>6</v>
      </c>
    </row>
    <row r="11" spans="1:15" x14ac:dyDescent="0.3">
      <c r="A11" s="3"/>
      <c r="B11" s="3" t="s">
        <v>70</v>
      </c>
      <c r="C11" s="3">
        <v>1</v>
      </c>
      <c r="D11" s="3">
        <v>6</v>
      </c>
      <c r="E11" s="3">
        <v>1</v>
      </c>
      <c r="F11" s="3">
        <v>0</v>
      </c>
      <c r="G11" s="3"/>
      <c r="H11" s="3"/>
      <c r="I11" s="3"/>
      <c r="J11" s="3"/>
      <c r="K11" s="3"/>
      <c r="L11" s="3"/>
      <c r="M11" s="3"/>
      <c r="N11" s="3">
        <f>SUM(C11:M11)</f>
        <v>8</v>
      </c>
      <c r="O11" s="3">
        <f>RANK(N11,$N$4:$N$13,0)</f>
        <v>8</v>
      </c>
    </row>
    <row r="12" spans="1:15" x14ac:dyDescent="0.3">
      <c r="A12" s="3"/>
      <c r="B12" s="3" t="s">
        <v>72</v>
      </c>
      <c r="C12" s="3" t="s">
        <v>25</v>
      </c>
      <c r="D12" s="3">
        <v>2</v>
      </c>
      <c r="E12" s="3">
        <v>2.5</v>
      </c>
      <c r="F12" s="3">
        <f>0+0+1+1</f>
        <v>2</v>
      </c>
      <c r="G12" s="3"/>
      <c r="H12" s="3"/>
      <c r="I12" s="3"/>
      <c r="J12" s="3"/>
      <c r="K12" s="3"/>
      <c r="L12" s="3"/>
      <c r="M12" s="3"/>
      <c r="N12" s="3">
        <f>SUM(C12:M12)</f>
        <v>6.5</v>
      </c>
      <c r="O12" s="3">
        <f>RANK(N12,$N$4:$N$13,0)</f>
        <v>9</v>
      </c>
    </row>
    <row r="13" spans="1:1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</sheetData>
  <autoFilter ref="A3:O13" xr:uid="{00000000-0009-0000-0000-000004000000}">
    <sortState ref="A4:O13">
      <sortCondition descending="1" ref="N3:N13"/>
    </sortState>
  </autoFilter>
  <sortState ref="A4:O13">
    <sortCondition ref="O4:O13"/>
  </sortState>
  <conditionalFormatting sqref="O3:O12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O13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scale="73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Niveau 2</vt:lpstr>
      <vt:lpstr>Niveau 3</vt:lpstr>
      <vt:lpstr>Niveau 4</vt:lpstr>
      <vt:lpstr>Niveau 5</vt:lpstr>
      <vt:lpstr>Niveau 6</vt:lpstr>
    </vt:vector>
  </TitlesOfParts>
  <Company>Hunter Repacker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Karen R</cp:lastModifiedBy>
  <cp:revision/>
  <dcterms:created xsi:type="dcterms:W3CDTF">2017-09-13T19:09:31Z</dcterms:created>
  <dcterms:modified xsi:type="dcterms:W3CDTF">2017-11-27T15:44:27Z</dcterms:modified>
</cp:coreProperties>
</file>